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для сайта ДОУ\2022\"/>
    </mc:Choice>
  </mc:AlternateContent>
  <bookViews>
    <workbookView xWindow="0" yWindow="0" windowWidth="20490" windowHeight="7650" activeTab="1"/>
  </bookViews>
  <sheets>
    <sheet name="пункт 4" sheetId="1" r:id="rId1"/>
    <sheet name="пункт 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4" i="2"/>
  <c r="D138" i="1"/>
  <c r="D137" i="1"/>
  <c r="D136" i="1"/>
  <c r="D135" i="1"/>
  <c r="D134" i="1"/>
  <c r="D133" i="1"/>
  <c r="D132" i="1"/>
  <c r="D131" i="1"/>
  <c r="D130" i="1"/>
  <c r="D129" i="1"/>
  <c r="D121" i="1"/>
  <c r="D116" i="1"/>
  <c r="D107" i="1"/>
  <c r="D101" i="1"/>
  <c r="D96" i="1"/>
  <c r="D88" i="1"/>
  <c r="D82" i="1"/>
  <c r="D68" i="1"/>
  <c r="D55" i="1"/>
  <c r="D54" i="1"/>
  <c r="D53" i="1"/>
  <c r="D52" i="1"/>
  <c r="D51" i="1"/>
  <c r="D48" i="1"/>
  <c r="D45" i="1"/>
  <c r="D42" i="1"/>
  <c r="D39" i="1"/>
  <c r="D35" i="1"/>
  <c r="D32" i="1"/>
  <c r="D27" i="1"/>
  <c r="D19" i="1"/>
  <c r="D10" i="1"/>
  <c r="D9" i="1"/>
  <c r="D8" i="1"/>
  <c r="D3" i="1"/>
</calcChain>
</file>

<file path=xl/sharedStrings.xml><?xml version="1.0" encoding="utf-8"?>
<sst xmlns="http://schemas.openxmlformats.org/spreadsheetml/2006/main" count="122" uniqueCount="70">
  <si>
    <t>вывоз ТКО</t>
  </si>
  <si>
    <t>2308131994</t>
  </si>
  <si>
    <t>АО "Мусороуборочная компания"</t>
  </si>
  <si>
    <t>неисключительные права</t>
  </si>
  <si>
    <t>6663003127</t>
  </si>
  <si>
    <t>АО "ПФ "СКБ Контур"</t>
  </si>
  <si>
    <t>арматура, светильники</t>
  </si>
  <si>
    <t>235309678500</t>
  </si>
  <si>
    <t>ИП Озеров В.В.</t>
  </si>
  <si>
    <t>продукты питания молочная продукция</t>
  </si>
  <si>
    <t>235304873000</t>
  </si>
  <si>
    <t>ИП Дунаева Н.В.</t>
  </si>
  <si>
    <t>продукты питания мясо</t>
  </si>
  <si>
    <t>продукты питания рыба</t>
  </si>
  <si>
    <t>2353019465</t>
  </si>
  <si>
    <t>ООО "Тимашевские овощи"</t>
  </si>
  <si>
    <t>продукты питания соления</t>
  </si>
  <si>
    <t>продукты питания фрукты</t>
  </si>
  <si>
    <t>продукты питания яйцо</t>
  </si>
  <si>
    <t>235307532168</t>
  </si>
  <si>
    <t>ИП Летягина И.В.</t>
  </si>
  <si>
    <t>продукты питания консервация</t>
  </si>
  <si>
    <t>продукты питания овощи</t>
  </si>
  <si>
    <t>продукты питания бакалея</t>
  </si>
  <si>
    <t>переодические печатные издания</t>
  </si>
  <si>
    <t>7724490000</t>
  </si>
  <si>
    <t>Ао "Почта России"</t>
  </si>
  <si>
    <t>дезинфицирующие средства</t>
  </si>
  <si>
    <t>2310143877</t>
  </si>
  <si>
    <t>ООО "МЛ21"</t>
  </si>
  <si>
    <t>обучение</t>
  </si>
  <si>
    <t>2302022685</t>
  </si>
  <si>
    <t>ФБГОУ ВО "АГПУ"</t>
  </si>
  <si>
    <t>моющие средства</t>
  </si>
  <si>
    <t>235002152355</t>
  </si>
  <si>
    <t>ИП Латышев Е.А.</t>
  </si>
  <si>
    <t>продукты питания  рыба</t>
  </si>
  <si>
    <t>модуль питания</t>
  </si>
  <si>
    <t>2353002302</t>
  </si>
  <si>
    <t>ООО "Сигнал"</t>
  </si>
  <si>
    <t>медосмотр</t>
  </si>
  <si>
    <t>2353006498</t>
  </si>
  <si>
    <t>ГБУЗ "Тимашевская ЦРБ" МЗ КК</t>
  </si>
  <si>
    <t>вакцинация</t>
  </si>
  <si>
    <t>бумага офисная</t>
  </si>
  <si>
    <t>233003348389</t>
  </si>
  <si>
    <t>ИП Тарануха А.В.</t>
  </si>
  <si>
    <t>семинар</t>
  </si>
  <si>
    <t xml:space="preserve">2311163812 </t>
  </si>
  <si>
    <t>ООО "Академия стратегического управления"</t>
  </si>
  <si>
    <t>подписка</t>
  </si>
  <si>
    <t>АО "Почта России"</t>
  </si>
  <si>
    <t>светильники</t>
  </si>
  <si>
    <t>цемент</t>
  </si>
  <si>
    <t>краска</t>
  </si>
  <si>
    <t xml:space="preserve">235002152355 </t>
  </si>
  <si>
    <t>Реестр контрактов МБДОУ д/с № 40, заключенных в 2022 г.</t>
  </si>
  <si>
    <t>дата</t>
  </si>
  <si>
    <t>предмет контракта</t>
  </si>
  <si>
    <t>сумма контракта</t>
  </si>
  <si>
    <t>поставщик</t>
  </si>
  <si>
    <t>охрана</t>
  </si>
  <si>
    <t>78</t>
  </si>
  <si>
    <t>продукты питания мясо (печень)</t>
  </si>
  <si>
    <t>40/03-2022-Т</t>
  </si>
  <si>
    <t>№ контракта</t>
  </si>
  <si>
    <t>ООО ЧОО "Приоритет"</t>
  </si>
  <si>
    <t xml:space="preserve">дата </t>
  </si>
  <si>
    <t>предмет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</si>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</sst>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₽&quot;;\-#,##0.00\ &quot;₽&quot;"/>
    <numFmt numFmtId="164" formatCode="[$-F800]dddd\,\ mmmm\ dd\,\ yyyy"/>
    <numFmt numFmtId="165" formatCode="0_ ;\-0\ 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32" workbookViewId="0">
      <selection activeCell="J4" sqref="J4"/>
    </sheetView>
  </sheetViews>
  <sheetFormatPr defaultRowHeight="15" x14ac:dyDescent="0.25"/>
  <cols>
    <col min="1" max="1" width="22.42578125" customWidth="1"/>
    <col min="2" max="2" width="15.5703125" customWidth="1"/>
    <col min="3" max="3" width="15.85546875" customWidth="1"/>
    <col min="4" max="4" width="12.42578125" hidden="1" customWidth="1"/>
    <col min="5" max="5" width="20.28515625" hidden="1" customWidth="1"/>
    <col min="6" max="6" width="36.28515625" customWidth="1"/>
  </cols>
  <sheetData>
    <row r="1" spans="1:6" ht="30" customHeight="1" x14ac:dyDescent="0.25">
      <c r="A1" s="11" t="s">
        <v>56</v>
      </c>
      <c r="B1" s="11"/>
      <c r="C1" s="11"/>
      <c r="D1" s="11"/>
      <c r="E1" s="11"/>
      <c r="F1" s="11"/>
    </row>
    <row r="2" spans="1:6" ht="28.5" customHeight="1" x14ac:dyDescent="0.25">
      <c r="A2" s="9" t="s">
        <v>57</v>
      </c>
      <c r="B2" s="10" t="s">
        <v>58</v>
      </c>
      <c r="C2" s="10" t="s">
        <v>59</v>
      </c>
      <c r="D2" s="9"/>
      <c r="E2" s="9"/>
      <c r="F2" s="9" t="s">
        <v>60</v>
      </c>
    </row>
    <row r="3" spans="1:6" ht="15" customHeight="1" x14ac:dyDescent="0.25">
      <c r="A3" s="1">
        <v>44572</v>
      </c>
      <c r="B3" s="2" t="s">
        <v>0</v>
      </c>
      <c r="C3" s="3">
        <v>20533.5</v>
      </c>
      <c r="D3" s="4">
        <f>IF(S13 = 64, C3 + SUM(N13:N17) - SUM(O13:O17) - SUM(K13:K17) - Q13,0)</f>
        <v>0</v>
      </c>
      <c r="E3" s="2" t="s">
        <v>1</v>
      </c>
      <c r="F3" s="2" t="s">
        <v>2</v>
      </c>
    </row>
    <row r="4" spans="1:6" ht="15" customHeight="1" x14ac:dyDescent="0.25">
      <c r="A4" s="1"/>
      <c r="B4" s="2"/>
      <c r="C4" s="3"/>
      <c r="D4" s="4"/>
      <c r="E4" s="2"/>
      <c r="F4" s="2"/>
    </row>
    <row r="5" spans="1:6" ht="15" customHeight="1" x14ac:dyDescent="0.25">
      <c r="A5" s="1"/>
      <c r="B5" s="2"/>
      <c r="C5" s="3"/>
      <c r="D5" s="4"/>
      <c r="E5" s="2"/>
      <c r="F5" s="2"/>
    </row>
    <row r="6" spans="1:6" ht="15" customHeight="1" x14ac:dyDescent="0.25">
      <c r="A6" s="1"/>
      <c r="B6" s="2"/>
      <c r="C6" s="3"/>
      <c r="D6" s="4"/>
      <c r="E6" s="2"/>
      <c r="F6" s="2"/>
    </row>
    <row r="7" spans="1:6" ht="15" customHeight="1" x14ac:dyDescent="0.25">
      <c r="A7" s="1"/>
      <c r="B7" s="2"/>
      <c r="C7" s="3"/>
      <c r="D7" s="4"/>
      <c r="E7" s="2"/>
      <c r="F7" s="2"/>
    </row>
    <row r="8" spans="1:6" ht="66" customHeight="1" x14ac:dyDescent="0.25">
      <c r="A8" s="5">
        <v>44585</v>
      </c>
      <c r="B8" s="6" t="s">
        <v>3</v>
      </c>
      <c r="C8" s="7">
        <v>6000</v>
      </c>
      <c r="D8" s="8">
        <f>IF(S18 = 65, C8 + SUM(N18:N18) - SUM(O18:O18) - SUM(K18:K18) - Q18,0)</f>
        <v>0</v>
      </c>
      <c r="E8" s="6" t="s">
        <v>4</v>
      </c>
      <c r="F8" s="6" t="s">
        <v>5</v>
      </c>
    </row>
    <row r="9" spans="1:6" ht="38.25" customHeight="1" x14ac:dyDescent="0.25">
      <c r="A9" s="5">
        <v>44595</v>
      </c>
      <c r="B9" s="6" t="s">
        <v>6</v>
      </c>
      <c r="C9" s="7">
        <v>2500</v>
      </c>
      <c r="D9" s="8">
        <f>IF(S19 = 66, C9 + SUM(N19:N19) - SUM(O19:O19) - SUM(K19:K19) - Q19,0)</f>
        <v>0</v>
      </c>
      <c r="E9" s="6" t="s">
        <v>7</v>
      </c>
      <c r="F9" s="6" t="s">
        <v>8</v>
      </c>
    </row>
    <row r="10" spans="1:6" ht="15" customHeight="1" x14ac:dyDescent="0.25">
      <c r="A10" s="1">
        <v>44643</v>
      </c>
      <c r="B10" s="2" t="s">
        <v>9</v>
      </c>
      <c r="C10" s="3">
        <v>109945</v>
      </c>
      <c r="D10" s="4">
        <f>IF(S20 = 67, C10 + SUM(N20:N28) - SUM(O20:O28) - SUM(K20:K28) - Q20,0)</f>
        <v>0</v>
      </c>
      <c r="E10" s="2" t="s">
        <v>10</v>
      </c>
      <c r="F10" s="2" t="s">
        <v>11</v>
      </c>
    </row>
    <row r="11" spans="1:6" ht="15" customHeight="1" x14ac:dyDescent="0.25">
      <c r="A11" s="1"/>
      <c r="B11" s="2"/>
      <c r="C11" s="3"/>
      <c r="D11" s="4"/>
      <c r="E11" s="2"/>
      <c r="F11" s="2"/>
    </row>
    <row r="12" spans="1:6" ht="15" customHeight="1" x14ac:dyDescent="0.25">
      <c r="A12" s="1"/>
      <c r="B12" s="2"/>
      <c r="C12" s="3"/>
      <c r="D12" s="4"/>
      <c r="E12" s="2"/>
      <c r="F12" s="2"/>
    </row>
    <row r="13" spans="1:6" x14ac:dyDescent="0.25">
      <c r="A13" s="1"/>
      <c r="B13" s="2"/>
      <c r="C13" s="3"/>
      <c r="D13" s="4"/>
      <c r="E13" s="2"/>
      <c r="F13" s="2"/>
    </row>
    <row r="14" spans="1:6" x14ac:dyDescent="0.25">
      <c r="A14" s="1"/>
      <c r="B14" s="2"/>
      <c r="C14" s="3"/>
      <c r="D14" s="4"/>
      <c r="E14" s="2"/>
      <c r="F14" s="2"/>
    </row>
    <row r="15" spans="1:6" x14ac:dyDescent="0.25">
      <c r="A15" s="1"/>
      <c r="B15" s="2"/>
      <c r="C15" s="3"/>
      <c r="D15" s="4"/>
      <c r="E15" s="2"/>
      <c r="F15" s="2"/>
    </row>
    <row r="16" spans="1:6" hidden="1" x14ac:dyDescent="0.25">
      <c r="A16" s="1"/>
      <c r="B16" s="2"/>
      <c r="C16" s="3"/>
      <c r="D16" s="4"/>
      <c r="E16" s="2"/>
      <c r="F16" s="2"/>
    </row>
    <row r="17" spans="1:6" hidden="1" x14ac:dyDescent="0.25">
      <c r="A17" s="1"/>
      <c r="B17" s="2"/>
      <c r="C17" s="3"/>
      <c r="D17" s="4"/>
      <c r="E17" s="2"/>
      <c r="F17" s="2"/>
    </row>
    <row r="18" spans="1:6" ht="18.75" hidden="1" x14ac:dyDescent="0.25">
      <c r="A18" s="1"/>
      <c r="B18" s="2"/>
      <c r="C18" s="3"/>
      <c r="D18" s="4"/>
      <c r="E18" s="2"/>
      <c r="F18" s="2"/>
    </row>
    <row r="19" spans="1:6" x14ac:dyDescent="0.25">
      <c r="A19" s="1">
        <v>44643</v>
      </c>
      <c r="B19" s="2" t="s">
        <v>12</v>
      </c>
      <c r="C19" s="3">
        <v>88630.74</v>
      </c>
      <c r="D19" s="4">
        <f>IF(S29 = 68, C19 + SUM(N29:N36) - SUM(O29:O36) - SUM(K29:K36) - Q29,0)</f>
        <v>0</v>
      </c>
      <c r="E19" s="2" t="s">
        <v>10</v>
      </c>
      <c r="F19" s="2" t="s">
        <v>11</v>
      </c>
    </row>
    <row r="20" spans="1:6" x14ac:dyDescent="0.25">
      <c r="A20" s="1"/>
      <c r="B20" s="2"/>
      <c r="C20" s="3"/>
      <c r="D20" s="4"/>
      <c r="E20" s="2"/>
      <c r="F20" s="2"/>
    </row>
    <row r="21" spans="1:6" x14ac:dyDescent="0.25">
      <c r="A21" s="1"/>
      <c r="B21" s="2"/>
      <c r="C21" s="3"/>
      <c r="D21" s="4"/>
      <c r="E21" s="2"/>
      <c r="F21" s="2"/>
    </row>
    <row r="22" spans="1:6" x14ac:dyDescent="0.25">
      <c r="A22" s="1"/>
      <c r="B22" s="2"/>
      <c r="C22" s="3"/>
      <c r="D22" s="4"/>
      <c r="E22" s="2"/>
      <c r="F22" s="2"/>
    </row>
    <row r="23" spans="1:6" ht="11.25" customHeight="1" x14ac:dyDescent="0.25">
      <c r="A23" s="1"/>
      <c r="B23" s="2"/>
      <c r="C23" s="3"/>
      <c r="D23" s="4"/>
      <c r="E23" s="2"/>
      <c r="F23" s="2"/>
    </row>
    <row r="24" spans="1:6" hidden="1" x14ac:dyDescent="0.25">
      <c r="A24" s="1"/>
      <c r="B24" s="2"/>
      <c r="C24" s="3"/>
      <c r="D24" s="4"/>
      <c r="E24" s="2"/>
      <c r="F24" s="2"/>
    </row>
    <row r="25" spans="1:6" hidden="1" x14ac:dyDescent="0.25">
      <c r="A25" s="1"/>
      <c r="B25" s="2"/>
      <c r="C25" s="3"/>
      <c r="D25" s="4"/>
      <c r="E25" s="2"/>
      <c r="F25" s="2"/>
    </row>
    <row r="26" spans="1:6" hidden="1" x14ac:dyDescent="0.25">
      <c r="A26" s="1"/>
      <c r="B26" s="2"/>
      <c r="C26" s="3"/>
      <c r="D26" s="4"/>
      <c r="E26" s="2"/>
      <c r="F26" s="2"/>
    </row>
    <row r="27" spans="1:6" x14ac:dyDescent="0.25">
      <c r="A27" s="1">
        <v>44643</v>
      </c>
      <c r="B27" s="2" t="s">
        <v>13</v>
      </c>
      <c r="C27" s="3">
        <v>19049.8</v>
      </c>
      <c r="D27" s="4">
        <f>IF(S37 = 69, C27 + SUM(N37:N41) - SUM(O37:O41) - SUM(K37:K41) - Q37,0)</f>
        <v>0</v>
      </c>
      <c r="E27" s="2" t="s">
        <v>14</v>
      </c>
      <c r="F27" s="2" t="s">
        <v>15</v>
      </c>
    </row>
    <row r="28" spans="1:6" x14ac:dyDescent="0.25">
      <c r="A28" s="1"/>
      <c r="B28" s="2"/>
      <c r="C28" s="3"/>
      <c r="D28" s="4"/>
      <c r="E28" s="2"/>
      <c r="F28" s="2"/>
    </row>
    <row r="29" spans="1:6" x14ac:dyDescent="0.25">
      <c r="A29" s="1"/>
      <c r="B29" s="2"/>
      <c r="C29" s="3"/>
      <c r="D29" s="4"/>
      <c r="E29" s="2"/>
      <c r="F29" s="2"/>
    </row>
    <row r="30" spans="1:6" x14ac:dyDescent="0.25">
      <c r="A30" s="1"/>
      <c r="B30" s="2"/>
      <c r="C30" s="3"/>
      <c r="D30" s="4"/>
      <c r="E30" s="2"/>
      <c r="F30" s="2"/>
    </row>
    <row r="31" spans="1:6" x14ac:dyDescent="0.25">
      <c r="A31" s="1"/>
      <c r="B31" s="2"/>
      <c r="C31" s="3"/>
      <c r="D31" s="4"/>
      <c r="E31" s="2"/>
      <c r="F31" s="2"/>
    </row>
    <row r="32" spans="1:6" x14ac:dyDescent="0.25">
      <c r="A32" s="1">
        <v>44643</v>
      </c>
      <c r="B32" s="2" t="s">
        <v>16</v>
      </c>
      <c r="C32" s="3">
        <v>4030</v>
      </c>
      <c r="D32" s="4">
        <f>IF(S42 = 70, C32 + SUM(N42:N44) - SUM(O42:O44) - SUM(K42:K44) - Q42,0)</f>
        <v>0</v>
      </c>
      <c r="E32" s="2" t="s">
        <v>14</v>
      </c>
      <c r="F32" s="2" t="s">
        <v>15</v>
      </c>
    </row>
    <row r="33" spans="1:6" x14ac:dyDescent="0.25">
      <c r="A33" s="1"/>
      <c r="B33" s="2"/>
      <c r="C33" s="3"/>
      <c r="D33" s="4"/>
      <c r="E33" s="2"/>
      <c r="F33" s="2"/>
    </row>
    <row r="34" spans="1:6" x14ac:dyDescent="0.25">
      <c r="A34" s="1"/>
      <c r="B34" s="2"/>
      <c r="C34" s="3"/>
      <c r="D34" s="4"/>
      <c r="E34" s="2"/>
      <c r="F34" s="2"/>
    </row>
    <row r="35" spans="1:6" x14ac:dyDescent="0.25">
      <c r="A35" s="1">
        <v>44643</v>
      </c>
      <c r="B35" s="2" t="s">
        <v>17</v>
      </c>
      <c r="C35" s="3">
        <v>13431</v>
      </c>
      <c r="D35" s="4">
        <f>IF(S45 = 71, C35 + SUM(N45:N48) - SUM(O45:O48) - SUM(K45:K48) - Q45,0)</f>
        <v>0</v>
      </c>
      <c r="E35" s="2" t="s">
        <v>14</v>
      </c>
      <c r="F35" s="2" t="s">
        <v>15</v>
      </c>
    </row>
    <row r="36" spans="1:6" x14ac:dyDescent="0.25">
      <c r="A36" s="1"/>
      <c r="B36" s="2"/>
      <c r="C36" s="3"/>
      <c r="D36" s="4"/>
      <c r="E36" s="2"/>
      <c r="F36" s="2"/>
    </row>
    <row r="37" spans="1:6" x14ac:dyDescent="0.25">
      <c r="A37" s="1"/>
      <c r="B37" s="2"/>
      <c r="C37" s="3"/>
      <c r="D37" s="4"/>
      <c r="E37" s="2"/>
      <c r="F37" s="2"/>
    </row>
    <row r="38" spans="1:6" x14ac:dyDescent="0.25">
      <c r="A38" s="1"/>
      <c r="B38" s="2"/>
      <c r="C38" s="3"/>
      <c r="D38" s="4"/>
      <c r="E38" s="2"/>
      <c r="F38" s="2"/>
    </row>
    <row r="39" spans="1:6" x14ac:dyDescent="0.25">
      <c r="A39" s="1">
        <v>44643</v>
      </c>
      <c r="B39" s="2" t="s">
        <v>18</v>
      </c>
      <c r="C39" s="3">
        <v>12870</v>
      </c>
      <c r="D39" s="4">
        <f>IF(S49 = 72, C39 + SUM(N49:N51) - SUM(O49:O51) - SUM(K49:K51) - Q49,0)</f>
        <v>0</v>
      </c>
      <c r="E39" s="2" t="s">
        <v>19</v>
      </c>
      <c r="F39" s="2" t="s">
        <v>20</v>
      </c>
    </row>
    <row r="40" spans="1:6" x14ac:dyDescent="0.25">
      <c r="A40" s="1"/>
      <c r="B40" s="2"/>
      <c r="C40" s="3"/>
      <c r="D40" s="4"/>
      <c r="E40" s="2"/>
      <c r="F40" s="2"/>
    </row>
    <row r="41" spans="1:6" x14ac:dyDescent="0.25">
      <c r="A41" s="1"/>
      <c r="B41" s="2"/>
      <c r="C41" s="3"/>
      <c r="D41" s="4"/>
      <c r="E41" s="2"/>
      <c r="F41" s="2"/>
    </row>
    <row r="42" spans="1:6" x14ac:dyDescent="0.25">
      <c r="A42" s="1">
        <v>44643</v>
      </c>
      <c r="B42" s="2" t="s">
        <v>21</v>
      </c>
      <c r="C42" s="3">
        <v>10175</v>
      </c>
      <c r="D42" s="4">
        <f>IF(S52 = 73, C42 + SUM(N52:N54) - SUM(O52:O54) - SUM(K52:K54) - Q52,0)</f>
        <v>0</v>
      </c>
      <c r="E42" s="2" t="s">
        <v>19</v>
      </c>
      <c r="F42" s="2" t="s">
        <v>20</v>
      </c>
    </row>
    <row r="43" spans="1:6" x14ac:dyDescent="0.25">
      <c r="A43" s="1"/>
      <c r="B43" s="2"/>
      <c r="C43" s="3"/>
      <c r="D43" s="4"/>
      <c r="E43" s="2"/>
      <c r="F43" s="2"/>
    </row>
    <row r="44" spans="1:6" x14ac:dyDescent="0.25">
      <c r="A44" s="1"/>
      <c r="B44" s="2"/>
      <c r="C44" s="3"/>
      <c r="D44" s="4"/>
      <c r="E44" s="2"/>
      <c r="F44" s="2"/>
    </row>
    <row r="45" spans="1:6" x14ac:dyDescent="0.25">
      <c r="A45" s="1">
        <v>44643</v>
      </c>
      <c r="B45" s="2" t="s">
        <v>22</v>
      </c>
      <c r="C45" s="3">
        <v>48180</v>
      </c>
      <c r="D45" s="4">
        <f>IF(S55 = 74, C45 + SUM(N55:N57) - SUM(O55:O57) - SUM(K55:K57) - Q55,0)</f>
        <v>0</v>
      </c>
      <c r="E45" s="2" t="s">
        <v>19</v>
      </c>
      <c r="F45" s="2" t="s">
        <v>20</v>
      </c>
    </row>
    <row r="46" spans="1:6" x14ac:dyDescent="0.25">
      <c r="A46" s="1"/>
      <c r="B46" s="2"/>
      <c r="C46" s="3"/>
      <c r="D46" s="4"/>
      <c r="E46" s="2"/>
      <c r="F46" s="2"/>
    </row>
    <row r="47" spans="1:6" x14ac:dyDescent="0.25">
      <c r="A47" s="1"/>
      <c r="B47" s="2"/>
      <c r="C47" s="3"/>
      <c r="D47" s="4"/>
      <c r="E47" s="2"/>
      <c r="F47" s="2"/>
    </row>
    <row r="48" spans="1:6" x14ac:dyDescent="0.25">
      <c r="A48" s="1">
        <v>44643</v>
      </c>
      <c r="B48" s="2" t="s">
        <v>23</v>
      </c>
      <c r="C48" s="3">
        <v>14632.63</v>
      </c>
      <c r="D48" s="4">
        <f>IF(S58 = 75, C48 + SUM(N58:N60) - SUM(O58:O60) - SUM(K58:K60) - Q58,0)</f>
        <v>0</v>
      </c>
      <c r="E48" s="2" t="s">
        <v>19</v>
      </c>
      <c r="F48" s="2" t="s">
        <v>20</v>
      </c>
    </row>
    <row r="49" spans="1:6" x14ac:dyDescent="0.25">
      <c r="A49" s="1"/>
      <c r="B49" s="2"/>
      <c r="C49" s="3"/>
      <c r="D49" s="4"/>
      <c r="E49" s="2"/>
      <c r="F49" s="2"/>
    </row>
    <row r="50" spans="1:6" x14ac:dyDescent="0.25">
      <c r="A50" s="1"/>
      <c r="B50" s="2"/>
      <c r="C50" s="3"/>
      <c r="D50" s="4"/>
      <c r="E50" s="2"/>
      <c r="F50" s="2"/>
    </row>
    <row r="51" spans="1:6" ht="75" x14ac:dyDescent="0.25">
      <c r="A51" s="5">
        <v>44622</v>
      </c>
      <c r="B51" s="6" t="s">
        <v>24</v>
      </c>
      <c r="C51" s="7">
        <v>1236.96</v>
      </c>
      <c r="D51" s="8">
        <f>IF(S61 = 76, C51 + SUM(N61:N61) - SUM(O61:O61) - SUM(K61:K61) - Q61,0)</f>
        <v>0</v>
      </c>
      <c r="E51" s="6" t="s">
        <v>25</v>
      </c>
      <c r="F51" s="6" t="s">
        <v>26</v>
      </c>
    </row>
    <row r="52" spans="1:6" ht="56.25" x14ac:dyDescent="0.25">
      <c r="A52" s="5">
        <v>44621</v>
      </c>
      <c r="B52" s="6" t="s">
        <v>27</v>
      </c>
      <c r="C52" s="7">
        <v>17245</v>
      </c>
      <c r="D52" s="8">
        <f>IF(S62 = 77, C52 + SUM(N62:N62) - SUM(O62:O62) - SUM(K62:K62) - Q62,0)</f>
        <v>0</v>
      </c>
      <c r="E52" s="6" t="s">
        <v>28</v>
      </c>
      <c r="F52" s="6" t="s">
        <v>29</v>
      </c>
    </row>
    <row r="53" spans="1:6" ht="18.75" x14ac:dyDescent="0.25">
      <c r="A53" s="5">
        <v>44621</v>
      </c>
      <c r="B53" s="6" t="s">
        <v>30</v>
      </c>
      <c r="C53" s="7">
        <v>2000</v>
      </c>
      <c r="D53" s="8">
        <f>IF(S63 = 78, C53 + SUM(N63:N63) - SUM(O63:O63) - SUM(K63:K63) - Q63,0)</f>
        <v>0</v>
      </c>
      <c r="E53" s="6" t="s">
        <v>31</v>
      </c>
      <c r="F53" s="6" t="s">
        <v>32</v>
      </c>
    </row>
    <row r="54" spans="1:6" ht="37.5" x14ac:dyDescent="0.25">
      <c r="A54" s="5">
        <v>44630</v>
      </c>
      <c r="B54" s="6" t="s">
        <v>33</v>
      </c>
      <c r="C54" s="7">
        <v>19995</v>
      </c>
      <c r="D54" s="8">
        <f>IF(S64 = 79, C54 + SUM(N64:N64) - SUM(O64:O64) - SUM(K64:K64) - Q64,0)</f>
        <v>0</v>
      </c>
      <c r="E54" s="6" t="s">
        <v>34</v>
      </c>
      <c r="F54" s="6" t="s">
        <v>35</v>
      </c>
    </row>
    <row r="55" spans="1:6" x14ac:dyDescent="0.25">
      <c r="A55" s="1">
        <v>44676</v>
      </c>
      <c r="B55" s="2" t="s">
        <v>9</v>
      </c>
      <c r="C55" s="3">
        <v>232452</v>
      </c>
      <c r="D55" s="4">
        <f>IF(S65 = 80, C55 + SUM(N65:N77) - SUM(O65:O77) - SUM(K65:K77) - Q65,0)</f>
        <v>0</v>
      </c>
      <c r="E55" s="2" t="s">
        <v>10</v>
      </c>
      <c r="F55" s="2" t="s">
        <v>11</v>
      </c>
    </row>
    <row r="56" spans="1:6" x14ac:dyDescent="0.25">
      <c r="A56" s="1"/>
      <c r="B56" s="2"/>
      <c r="C56" s="3"/>
      <c r="D56" s="4"/>
      <c r="E56" s="2"/>
      <c r="F56" s="2"/>
    </row>
    <row r="57" spans="1:6" x14ac:dyDescent="0.25">
      <c r="A57" s="1"/>
      <c r="B57" s="2"/>
      <c r="C57" s="3"/>
      <c r="D57" s="4"/>
      <c r="E57" s="2"/>
      <c r="F57" s="2"/>
    </row>
    <row r="58" spans="1:6" x14ac:dyDescent="0.25">
      <c r="A58" s="1"/>
      <c r="B58" s="2"/>
      <c r="C58" s="3"/>
      <c r="D58" s="4"/>
      <c r="E58" s="2"/>
      <c r="F58" s="2"/>
    </row>
    <row r="59" spans="1:6" x14ac:dyDescent="0.25">
      <c r="A59" s="1"/>
      <c r="B59" s="2"/>
      <c r="C59" s="3"/>
      <c r="D59" s="4"/>
      <c r="E59" s="2"/>
      <c r="F59" s="2"/>
    </row>
    <row r="60" spans="1:6" x14ac:dyDescent="0.25">
      <c r="A60" s="1"/>
      <c r="B60" s="2"/>
      <c r="C60" s="3"/>
      <c r="D60" s="4"/>
      <c r="E60" s="2"/>
      <c r="F60" s="2"/>
    </row>
    <row r="61" spans="1:6" ht="18.75" x14ac:dyDescent="0.25">
      <c r="A61" s="1"/>
      <c r="B61" s="2"/>
      <c r="C61" s="3"/>
      <c r="D61" s="4"/>
      <c r="E61" s="2"/>
      <c r="F61" s="2"/>
    </row>
    <row r="62" spans="1:6" ht="18.75" x14ac:dyDescent="0.25">
      <c r="A62" s="1"/>
      <c r="B62" s="2"/>
      <c r="C62" s="3"/>
      <c r="D62" s="4"/>
      <c r="E62" s="2"/>
      <c r="F62" s="2"/>
    </row>
    <row r="63" spans="1:6" ht="12.75" customHeight="1" x14ac:dyDescent="0.25">
      <c r="A63" s="1"/>
      <c r="B63" s="2"/>
      <c r="C63" s="3"/>
      <c r="D63" s="4"/>
      <c r="E63" s="2"/>
      <c r="F63" s="2"/>
    </row>
    <row r="64" spans="1:6" ht="18.75" hidden="1" x14ac:dyDescent="0.25">
      <c r="A64" s="1"/>
      <c r="B64" s="2"/>
      <c r="C64" s="3"/>
      <c r="D64" s="4"/>
      <c r="E64" s="2"/>
      <c r="F64" s="2"/>
    </row>
    <row r="65" spans="1:6" hidden="1" x14ac:dyDescent="0.25">
      <c r="A65" s="1"/>
      <c r="B65" s="2"/>
      <c r="C65" s="3"/>
      <c r="D65" s="4"/>
      <c r="E65" s="2"/>
      <c r="F65" s="2"/>
    </row>
    <row r="66" spans="1:6" hidden="1" x14ac:dyDescent="0.25">
      <c r="A66" s="1"/>
      <c r="B66" s="2"/>
      <c r="C66" s="3"/>
      <c r="D66" s="4"/>
      <c r="E66" s="2"/>
      <c r="F66" s="2"/>
    </row>
    <row r="67" spans="1:6" hidden="1" x14ac:dyDescent="0.25">
      <c r="A67" s="1"/>
      <c r="B67" s="2"/>
      <c r="C67" s="3"/>
      <c r="D67" s="4"/>
      <c r="E67" s="2"/>
      <c r="F67" s="2"/>
    </row>
    <row r="68" spans="1:6" x14ac:dyDescent="0.25">
      <c r="A68" s="1">
        <v>44676</v>
      </c>
      <c r="B68" s="2" t="s">
        <v>12</v>
      </c>
      <c r="C68" s="3">
        <v>223150</v>
      </c>
      <c r="D68" s="4">
        <f>IF(S78 = 81, C68 + SUM(N78:N91) - SUM(O78:O91) - SUM(K78:K91) - Q78,0)</f>
        <v>0</v>
      </c>
      <c r="E68" s="2" t="s">
        <v>10</v>
      </c>
      <c r="F68" s="2" t="s">
        <v>11</v>
      </c>
    </row>
    <row r="69" spans="1:6" x14ac:dyDescent="0.25">
      <c r="A69" s="1"/>
      <c r="B69" s="2"/>
      <c r="C69" s="3"/>
      <c r="D69" s="4"/>
      <c r="E69" s="2"/>
      <c r="F69" s="2"/>
    </row>
    <row r="70" spans="1:6" x14ac:dyDescent="0.25">
      <c r="A70" s="1"/>
      <c r="B70" s="2"/>
      <c r="C70" s="3"/>
      <c r="D70" s="4"/>
      <c r="E70" s="2"/>
      <c r="F70" s="2"/>
    </row>
    <row r="71" spans="1:6" x14ac:dyDescent="0.25">
      <c r="A71" s="1"/>
      <c r="B71" s="2"/>
      <c r="C71" s="3"/>
      <c r="D71" s="4"/>
      <c r="E71" s="2"/>
      <c r="F71" s="2"/>
    </row>
    <row r="72" spans="1:6" ht="10.5" customHeight="1" x14ac:dyDescent="0.25">
      <c r="A72" s="1"/>
      <c r="B72" s="2"/>
      <c r="C72" s="3"/>
      <c r="D72" s="4"/>
      <c r="E72" s="2"/>
      <c r="F72" s="2"/>
    </row>
    <row r="73" spans="1:6" hidden="1" x14ac:dyDescent="0.25">
      <c r="A73" s="1"/>
      <c r="B73" s="2"/>
      <c r="C73" s="3"/>
      <c r="D73" s="4"/>
      <c r="E73" s="2"/>
      <c r="F73" s="2"/>
    </row>
    <row r="74" spans="1:6" hidden="1" x14ac:dyDescent="0.25">
      <c r="A74" s="1"/>
      <c r="B74" s="2"/>
      <c r="C74" s="3"/>
      <c r="D74" s="4"/>
      <c r="E74" s="2"/>
      <c r="F74" s="2"/>
    </row>
    <row r="75" spans="1:6" hidden="1" x14ac:dyDescent="0.25">
      <c r="A75" s="1"/>
      <c r="B75" s="2"/>
      <c r="C75" s="3"/>
      <c r="D75" s="4"/>
      <c r="E75" s="2"/>
      <c r="F75" s="2"/>
    </row>
    <row r="76" spans="1:6" hidden="1" x14ac:dyDescent="0.25">
      <c r="A76" s="1"/>
      <c r="B76" s="2"/>
      <c r="C76" s="3"/>
      <c r="D76" s="4"/>
      <c r="E76" s="2"/>
      <c r="F76" s="2"/>
    </row>
    <row r="77" spans="1:6" hidden="1" x14ac:dyDescent="0.25">
      <c r="A77" s="1"/>
      <c r="B77" s="2"/>
      <c r="C77" s="3"/>
      <c r="D77" s="4"/>
      <c r="E77" s="2"/>
      <c r="F77" s="2"/>
    </row>
    <row r="78" spans="1:6" hidden="1" x14ac:dyDescent="0.25">
      <c r="A78" s="1"/>
      <c r="B78" s="2"/>
      <c r="C78" s="3"/>
      <c r="D78" s="4"/>
      <c r="E78" s="2"/>
      <c r="F78" s="2"/>
    </row>
    <row r="79" spans="1:6" hidden="1" x14ac:dyDescent="0.25">
      <c r="A79" s="1"/>
      <c r="B79" s="2"/>
      <c r="C79" s="3"/>
      <c r="D79" s="4"/>
      <c r="E79" s="2"/>
      <c r="F79" s="2"/>
    </row>
    <row r="80" spans="1:6" hidden="1" x14ac:dyDescent="0.25">
      <c r="A80" s="1"/>
      <c r="B80" s="2"/>
      <c r="C80" s="3"/>
      <c r="D80" s="4"/>
      <c r="E80" s="2"/>
      <c r="F80" s="2"/>
    </row>
    <row r="81" spans="1:6" hidden="1" x14ac:dyDescent="0.25">
      <c r="A81" s="1"/>
      <c r="B81" s="2"/>
      <c r="C81" s="3"/>
      <c r="D81" s="4"/>
      <c r="E81" s="2"/>
      <c r="F81" s="2"/>
    </row>
    <row r="82" spans="1:6" x14ac:dyDescent="0.25">
      <c r="A82" s="1">
        <v>44676</v>
      </c>
      <c r="B82" s="2" t="s">
        <v>36</v>
      </c>
      <c r="C82" s="3">
        <v>59920</v>
      </c>
      <c r="D82" s="4">
        <f>IF(S92 = 82, C82 + SUM(N92:N97) - SUM(O92:O97) - SUM(K92:K97) - Q92,0)</f>
        <v>0</v>
      </c>
      <c r="E82" s="2" t="s">
        <v>14</v>
      </c>
      <c r="F82" s="2" t="s">
        <v>15</v>
      </c>
    </row>
    <row r="83" spans="1:6" x14ac:dyDescent="0.25">
      <c r="A83" s="1"/>
      <c r="B83" s="2"/>
      <c r="C83" s="3"/>
      <c r="D83" s="4"/>
      <c r="E83" s="2"/>
      <c r="F83" s="2"/>
    </row>
    <row r="84" spans="1:6" ht="27.75" customHeight="1" x14ac:dyDescent="0.25">
      <c r="A84" s="1"/>
      <c r="B84" s="2"/>
      <c r="C84" s="3"/>
      <c r="D84" s="4"/>
      <c r="E84" s="2"/>
      <c r="F84" s="2"/>
    </row>
    <row r="85" spans="1:6" hidden="1" x14ac:dyDescent="0.25">
      <c r="A85" s="1"/>
      <c r="B85" s="2"/>
      <c r="C85" s="3"/>
      <c r="D85" s="4"/>
      <c r="E85" s="2"/>
      <c r="F85" s="2"/>
    </row>
    <row r="86" spans="1:6" hidden="1" x14ac:dyDescent="0.25">
      <c r="A86" s="1"/>
      <c r="B86" s="2"/>
      <c r="C86" s="3"/>
      <c r="D86" s="4"/>
      <c r="E86" s="2"/>
      <c r="F86" s="2"/>
    </row>
    <row r="87" spans="1:6" hidden="1" x14ac:dyDescent="0.25">
      <c r="A87" s="1"/>
      <c r="B87" s="2"/>
      <c r="C87" s="3"/>
      <c r="D87" s="4"/>
      <c r="E87" s="2"/>
      <c r="F87" s="2"/>
    </row>
    <row r="88" spans="1:6" x14ac:dyDescent="0.25">
      <c r="A88" s="1">
        <v>44676</v>
      </c>
      <c r="B88" s="2" t="s">
        <v>17</v>
      </c>
      <c r="C88" s="3">
        <v>29160</v>
      </c>
      <c r="D88" s="4">
        <f>IF(S98 = 83, C88 + SUM(N98:N105) - SUM(O98:O105) - SUM(K98:K105) - Q98,0)</f>
        <v>0</v>
      </c>
      <c r="E88" s="2" t="s">
        <v>14</v>
      </c>
      <c r="F88" s="2" t="s">
        <v>15</v>
      </c>
    </row>
    <row r="89" spans="1:6" x14ac:dyDescent="0.25">
      <c r="A89" s="1"/>
      <c r="B89" s="2"/>
      <c r="C89" s="3"/>
      <c r="D89" s="4"/>
      <c r="E89" s="2"/>
      <c r="F89" s="2"/>
    </row>
    <row r="90" spans="1:6" x14ac:dyDescent="0.25">
      <c r="A90" s="1"/>
      <c r="B90" s="2"/>
      <c r="C90" s="3"/>
      <c r="D90" s="4"/>
      <c r="E90" s="2"/>
      <c r="F90" s="2"/>
    </row>
    <row r="91" spans="1:6" x14ac:dyDescent="0.25">
      <c r="A91" s="1"/>
      <c r="B91" s="2"/>
      <c r="C91" s="3"/>
      <c r="D91" s="4"/>
      <c r="E91" s="2"/>
      <c r="F91" s="2"/>
    </row>
    <row r="92" spans="1:6" ht="11.25" customHeight="1" x14ac:dyDescent="0.25">
      <c r="A92" s="1"/>
      <c r="B92" s="2"/>
      <c r="C92" s="3"/>
      <c r="D92" s="4"/>
      <c r="E92" s="2"/>
      <c r="F92" s="2"/>
    </row>
    <row r="93" spans="1:6" hidden="1" x14ac:dyDescent="0.25">
      <c r="A93" s="1"/>
      <c r="B93" s="2"/>
      <c r="C93" s="3"/>
      <c r="D93" s="4"/>
      <c r="E93" s="2"/>
      <c r="F93" s="2"/>
    </row>
    <row r="94" spans="1:6" hidden="1" x14ac:dyDescent="0.25">
      <c r="A94" s="1"/>
      <c r="B94" s="2"/>
      <c r="C94" s="3"/>
      <c r="D94" s="4"/>
      <c r="E94" s="2"/>
      <c r="F94" s="2"/>
    </row>
    <row r="95" spans="1:6" hidden="1" x14ac:dyDescent="0.25">
      <c r="A95" s="1"/>
      <c r="B95" s="2"/>
      <c r="C95" s="3"/>
      <c r="D95" s="4"/>
      <c r="E95" s="2"/>
      <c r="F95" s="2"/>
    </row>
    <row r="96" spans="1:6" x14ac:dyDescent="0.25">
      <c r="A96" s="1">
        <v>44676</v>
      </c>
      <c r="B96" s="2" t="s">
        <v>16</v>
      </c>
      <c r="C96" s="3">
        <v>5170</v>
      </c>
      <c r="D96" s="4">
        <f>IF(S106 = 84, C96 + SUM(N106:N110) - SUM(O106:O110) - SUM(K106:K110) - Q106,0)</f>
        <v>0</v>
      </c>
      <c r="E96" s="2" t="s">
        <v>14</v>
      </c>
      <c r="F96" s="2" t="s">
        <v>15</v>
      </c>
    </row>
    <row r="97" spans="1:6" x14ac:dyDescent="0.25">
      <c r="A97" s="1"/>
      <c r="B97" s="2"/>
      <c r="C97" s="3"/>
      <c r="D97" s="4"/>
      <c r="E97" s="2"/>
      <c r="F97" s="2"/>
    </row>
    <row r="98" spans="1:6" x14ac:dyDescent="0.25">
      <c r="A98" s="1"/>
      <c r="B98" s="2"/>
      <c r="C98" s="3"/>
      <c r="D98" s="4"/>
      <c r="E98" s="2"/>
      <c r="F98" s="2"/>
    </row>
    <row r="99" spans="1:6" x14ac:dyDescent="0.25">
      <c r="A99" s="1"/>
      <c r="B99" s="2"/>
      <c r="C99" s="3"/>
      <c r="D99" s="4"/>
      <c r="E99" s="2"/>
      <c r="F99" s="2"/>
    </row>
    <row r="100" spans="1:6" x14ac:dyDescent="0.25">
      <c r="A100" s="1"/>
      <c r="B100" s="2"/>
      <c r="C100" s="3"/>
      <c r="D100" s="4"/>
      <c r="E100" s="2"/>
      <c r="F100" s="2"/>
    </row>
    <row r="101" spans="1:6" x14ac:dyDescent="0.25">
      <c r="A101" s="1">
        <v>44676</v>
      </c>
      <c r="B101" s="2" t="s">
        <v>23</v>
      </c>
      <c r="C101" s="3">
        <v>52972</v>
      </c>
      <c r="D101" s="4">
        <f>IF(S111 = 85, C101 + SUM(N111:N116) - SUM(O111:O116) - SUM(K111:K116) - Q111,0)</f>
        <v>0</v>
      </c>
      <c r="E101" s="2" t="s">
        <v>19</v>
      </c>
      <c r="F101" s="2" t="s">
        <v>20</v>
      </c>
    </row>
    <row r="102" spans="1:6" x14ac:dyDescent="0.25">
      <c r="A102" s="1"/>
      <c r="B102" s="2"/>
      <c r="C102" s="3"/>
      <c r="D102" s="4"/>
      <c r="E102" s="2"/>
      <c r="F102" s="2"/>
    </row>
    <row r="103" spans="1:6" x14ac:dyDescent="0.25">
      <c r="A103" s="1"/>
      <c r="B103" s="2"/>
      <c r="C103" s="3"/>
      <c r="D103" s="4"/>
      <c r="E103" s="2"/>
      <c r="F103" s="2"/>
    </row>
    <row r="104" spans="1:6" x14ac:dyDescent="0.25">
      <c r="A104" s="1"/>
      <c r="B104" s="2"/>
      <c r="C104" s="3"/>
      <c r="D104" s="4"/>
      <c r="E104" s="2"/>
      <c r="F104" s="2"/>
    </row>
    <row r="105" spans="1:6" ht="6" customHeight="1" x14ac:dyDescent="0.25">
      <c r="A105" s="1"/>
      <c r="B105" s="2"/>
      <c r="C105" s="3"/>
      <c r="D105" s="4"/>
      <c r="E105" s="2"/>
      <c r="F105" s="2"/>
    </row>
    <row r="106" spans="1:6" hidden="1" x14ac:dyDescent="0.25">
      <c r="A106" s="1"/>
      <c r="B106" s="2"/>
      <c r="C106" s="3"/>
      <c r="D106" s="4"/>
      <c r="E106" s="2"/>
      <c r="F106" s="2"/>
    </row>
    <row r="107" spans="1:6" x14ac:dyDescent="0.25">
      <c r="A107" s="1">
        <v>44676</v>
      </c>
      <c r="B107" s="2" t="s">
        <v>22</v>
      </c>
      <c r="C107" s="3">
        <v>106760</v>
      </c>
      <c r="D107" s="4">
        <f>IF(S117 = 86, C107 + SUM(N117:N125) - SUM(O117:O125) - SUM(K117:K125) - Q117,0)</f>
        <v>0</v>
      </c>
      <c r="E107" s="2" t="s">
        <v>19</v>
      </c>
      <c r="F107" s="2" t="s">
        <v>20</v>
      </c>
    </row>
    <row r="108" spans="1:6" x14ac:dyDescent="0.25">
      <c r="A108" s="1"/>
      <c r="B108" s="2"/>
      <c r="C108" s="3"/>
      <c r="D108" s="4"/>
      <c r="E108" s="2"/>
      <c r="F108" s="2"/>
    </row>
    <row r="109" spans="1:6" x14ac:dyDescent="0.25">
      <c r="A109" s="1"/>
      <c r="B109" s="2"/>
      <c r="C109" s="3"/>
      <c r="D109" s="4"/>
      <c r="E109" s="2"/>
      <c r="F109" s="2"/>
    </row>
    <row r="110" spans="1:6" x14ac:dyDescent="0.25">
      <c r="A110" s="1"/>
      <c r="B110" s="2"/>
      <c r="C110" s="3"/>
      <c r="D110" s="4"/>
      <c r="E110" s="2"/>
      <c r="F110" s="2"/>
    </row>
    <row r="111" spans="1:6" x14ac:dyDescent="0.25">
      <c r="A111" s="1"/>
      <c r="B111" s="2"/>
      <c r="C111" s="3"/>
      <c r="D111" s="4"/>
      <c r="E111" s="2"/>
      <c r="F111" s="2"/>
    </row>
    <row r="112" spans="1:6" ht="0.75" customHeight="1" x14ac:dyDescent="0.25">
      <c r="A112" s="1"/>
      <c r="B112" s="2"/>
      <c r="C112" s="3"/>
      <c r="D112" s="4"/>
      <c r="E112" s="2"/>
      <c r="F112" s="2"/>
    </row>
    <row r="113" spans="1:6" hidden="1" x14ac:dyDescent="0.25">
      <c r="A113" s="1"/>
      <c r="B113" s="2"/>
      <c r="C113" s="3"/>
      <c r="D113" s="4"/>
      <c r="E113" s="2"/>
      <c r="F113" s="2"/>
    </row>
    <row r="114" spans="1:6" hidden="1" x14ac:dyDescent="0.25">
      <c r="A114" s="1"/>
      <c r="B114" s="2"/>
      <c r="C114" s="3"/>
      <c r="D114" s="4"/>
      <c r="E114" s="2"/>
      <c r="F114" s="2"/>
    </row>
    <row r="115" spans="1:6" hidden="1" x14ac:dyDescent="0.25">
      <c r="A115" s="1"/>
      <c r="B115" s="2"/>
      <c r="C115" s="3"/>
      <c r="D115" s="4"/>
      <c r="E115" s="2"/>
      <c r="F115" s="2"/>
    </row>
    <row r="116" spans="1:6" x14ac:dyDescent="0.25">
      <c r="A116" s="1">
        <v>44676</v>
      </c>
      <c r="B116" s="2" t="s">
        <v>21</v>
      </c>
      <c r="C116" s="3">
        <v>36630</v>
      </c>
      <c r="D116" s="4">
        <f>IF(S126 = 87, C116 + SUM(N126:N130) - SUM(O126:O130) - SUM(K126:K130) - Q126,0)</f>
        <v>0</v>
      </c>
      <c r="E116" s="2" t="s">
        <v>19</v>
      </c>
      <c r="F116" s="2" t="s">
        <v>20</v>
      </c>
    </row>
    <row r="117" spans="1:6" x14ac:dyDescent="0.25">
      <c r="A117" s="1"/>
      <c r="B117" s="2"/>
      <c r="C117" s="3"/>
      <c r="D117" s="4"/>
      <c r="E117" s="2"/>
      <c r="F117" s="2"/>
    </row>
    <row r="118" spans="1:6" x14ac:dyDescent="0.25">
      <c r="A118" s="1"/>
      <c r="B118" s="2"/>
      <c r="C118" s="3"/>
      <c r="D118" s="4"/>
      <c r="E118" s="2"/>
      <c r="F118" s="2"/>
    </row>
    <row r="119" spans="1:6" x14ac:dyDescent="0.25">
      <c r="A119" s="1"/>
      <c r="B119" s="2"/>
      <c r="C119" s="3"/>
      <c r="D119" s="4"/>
      <c r="E119" s="2"/>
      <c r="F119" s="2"/>
    </row>
    <row r="120" spans="1:6" x14ac:dyDescent="0.25">
      <c r="A120" s="1"/>
      <c r="B120" s="2"/>
      <c r="C120" s="3"/>
      <c r="D120" s="4"/>
      <c r="E120" s="2"/>
      <c r="F120" s="2"/>
    </row>
    <row r="121" spans="1:6" x14ac:dyDescent="0.25">
      <c r="A121" s="1">
        <v>44676</v>
      </c>
      <c r="B121" s="2" t="s">
        <v>18</v>
      </c>
      <c r="C121" s="3">
        <v>30600</v>
      </c>
      <c r="D121" s="4">
        <f>IF(S131 = 88, C121 + SUM(N131:N138) - SUM(O131:O138) - SUM(K131:K138) - Q131,0)</f>
        <v>0</v>
      </c>
      <c r="E121" s="2" t="s">
        <v>19</v>
      </c>
      <c r="F121" s="2" t="s">
        <v>20</v>
      </c>
    </row>
    <row r="122" spans="1:6" x14ac:dyDescent="0.25">
      <c r="A122" s="1"/>
      <c r="B122" s="2"/>
      <c r="C122" s="3"/>
      <c r="D122" s="4"/>
      <c r="E122" s="2"/>
      <c r="F122" s="2"/>
    </row>
    <row r="123" spans="1:6" x14ac:dyDescent="0.25">
      <c r="A123" s="1"/>
      <c r="B123" s="2"/>
      <c r="C123" s="3"/>
      <c r="D123" s="4"/>
      <c r="E123" s="2"/>
      <c r="F123" s="2"/>
    </row>
    <row r="124" spans="1:6" x14ac:dyDescent="0.25">
      <c r="A124" s="1"/>
      <c r="B124" s="2"/>
      <c r="C124" s="3"/>
      <c r="D124" s="4"/>
      <c r="E124" s="2"/>
      <c r="F124" s="2"/>
    </row>
    <row r="125" spans="1:6" ht="2.25" customHeight="1" x14ac:dyDescent="0.25">
      <c r="A125" s="1"/>
      <c r="B125" s="2"/>
      <c r="C125" s="3"/>
      <c r="D125" s="4"/>
      <c r="E125" s="2"/>
      <c r="F125" s="2"/>
    </row>
    <row r="126" spans="1:6" hidden="1" x14ac:dyDescent="0.25">
      <c r="A126" s="1"/>
      <c r="B126" s="2"/>
      <c r="C126" s="3"/>
      <c r="D126" s="4"/>
      <c r="E126" s="2"/>
      <c r="F126" s="2"/>
    </row>
    <row r="127" spans="1:6" hidden="1" x14ac:dyDescent="0.25">
      <c r="A127" s="1"/>
      <c r="B127" s="2"/>
      <c r="C127" s="3"/>
      <c r="D127" s="4"/>
      <c r="E127" s="2"/>
      <c r="F127" s="2"/>
    </row>
    <row r="128" spans="1:6" hidden="1" x14ac:dyDescent="0.25">
      <c r="A128" s="1"/>
      <c r="B128" s="2"/>
      <c r="C128" s="3"/>
      <c r="D128" s="4"/>
      <c r="E128" s="2"/>
      <c r="F128" s="2"/>
    </row>
    <row r="129" spans="1:6" ht="37.5" x14ac:dyDescent="0.25">
      <c r="A129" s="5">
        <v>44637</v>
      </c>
      <c r="B129" s="6" t="s">
        <v>37</v>
      </c>
      <c r="C129" s="7">
        <v>12000</v>
      </c>
      <c r="D129" s="8">
        <f>IF(S139 = 89, C129 + SUM(N139:N139) - SUM(O139:O139) - SUM(K139:K139) - Q139,0)</f>
        <v>0</v>
      </c>
      <c r="E129" s="6" t="s">
        <v>38</v>
      </c>
      <c r="F129" s="6" t="s">
        <v>39</v>
      </c>
    </row>
    <row r="130" spans="1:6" ht="37.5" x14ac:dyDescent="0.25">
      <c r="A130" s="5">
        <v>44631</v>
      </c>
      <c r="B130" s="6" t="s">
        <v>40</v>
      </c>
      <c r="C130" s="7">
        <v>43050</v>
      </c>
      <c r="D130" s="8">
        <f>IF(S140 = 90, C130 + SUM(N140:N140) - SUM(O140:O140) - SUM(K140:K140) - Q140,0)</f>
        <v>0</v>
      </c>
      <c r="E130" s="6" t="s">
        <v>41</v>
      </c>
      <c r="F130" s="6" t="s">
        <v>42</v>
      </c>
    </row>
    <row r="131" spans="1:6" ht="37.5" x14ac:dyDescent="0.25">
      <c r="A131" s="5">
        <v>44631</v>
      </c>
      <c r="B131" s="6" t="s">
        <v>40</v>
      </c>
      <c r="C131" s="7">
        <v>18771</v>
      </c>
      <c r="D131" s="8">
        <f>IF(S141 = 91, C131 + SUM(N141:N141) - SUM(O141:O141) - SUM(K141:K141) - Q141,0)</f>
        <v>0</v>
      </c>
      <c r="E131" s="6" t="s">
        <v>41</v>
      </c>
      <c r="F131" s="6" t="s">
        <v>42</v>
      </c>
    </row>
    <row r="132" spans="1:6" ht="37.5" x14ac:dyDescent="0.25">
      <c r="A132" s="5">
        <v>44669</v>
      </c>
      <c r="B132" s="6" t="s">
        <v>43</v>
      </c>
      <c r="C132" s="7">
        <v>4716.1400000000003</v>
      </c>
      <c r="D132" s="8">
        <f>IF(S142 = 94, C132 + SUM(N142:N142) - SUM(O142:O142) - SUM(K142:K142) - Q142,0)</f>
        <v>0</v>
      </c>
      <c r="E132" s="6" t="s">
        <v>41</v>
      </c>
      <c r="F132" s="6" t="s">
        <v>42</v>
      </c>
    </row>
    <row r="133" spans="1:6" ht="37.5" x14ac:dyDescent="0.25">
      <c r="A133" s="5">
        <v>44698</v>
      </c>
      <c r="B133" s="6" t="s">
        <v>44</v>
      </c>
      <c r="C133" s="7">
        <v>4250</v>
      </c>
      <c r="D133" s="8">
        <f>IF(S143 = 95, C133 + SUM(N143:N143) - SUM(O143:O143) - SUM(K143:K143) - Q143,0)</f>
        <v>0</v>
      </c>
      <c r="E133" s="6" t="s">
        <v>45</v>
      </c>
      <c r="F133" s="6" t="s">
        <v>46</v>
      </c>
    </row>
    <row r="134" spans="1:6" ht="37.5" x14ac:dyDescent="0.25">
      <c r="A134" s="5">
        <v>44706</v>
      </c>
      <c r="B134" s="6" t="s">
        <v>47</v>
      </c>
      <c r="C134" s="7">
        <v>4000</v>
      </c>
      <c r="D134" s="8">
        <f>IF(S144 = 96, C134 + SUM(N144:N144) - SUM(O144:O144) - SUM(K144:K144) - Q144,0)</f>
        <v>0</v>
      </c>
      <c r="E134" s="6" t="s">
        <v>48</v>
      </c>
      <c r="F134" s="6" t="s">
        <v>49</v>
      </c>
    </row>
    <row r="135" spans="1:6" ht="18.75" x14ac:dyDescent="0.25">
      <c r="A135" s="5">
        <v>44713</v>
      </c>
      <c r="B135" s="6" t="s">
        <v>50</v>
      </c>
      <c r="C135" s="7">
        <v>5625.45</v>
      </c>
      <c r="D135" s="8">
        <f>IF(S145 = 97, C135 + SUM(N145:N145) - SUM(O145:O145) - SUM(K145:K145) - Q145,0)</f>
        <v>0</v>
      </c>
      <c r="E135" s="6" t="s">
        <v>25</v>
      </c>
      <c r="F135" s="6" t="s">
        <v>51</v>
      </c>
    </row>
    <row r="136" spans="1:6" ht="37.5" x14ac:dyDescent="0.25">
      <c r="A136" s="5">
        <v>44711</v>
      </c>
      <c r="B136" s="6" t="s">
        <v>52</v>
      </c>
      <c r="C136" s="7">
        <v>6000</v>
      </c>
      <c r="D136" s="8">
        <f>IF(S146 = 98, C136 + SUM(N146:N146) - SUM(O146:O146) - SUM(K146:K146) - Q146,0)</f>
        <v>0</v>
      </c>
      <c r="E136" s="6" t="s">
        <v>7</v>
      </c>
      <c r="F136" s="6" t="s">
        <v>8</v>
      </c>
    </row>
    <row r="137" spans="1:6" ht="18.75" x14ac:dyDescent="0.25">
      <c r="A137" s="5">
        <v>44711</v>
      </c>
      <c r="B137" s="6" t="s">
        <v>53</v>
      </c>
      <c r="C137" s="7">
        <v>4000</v>
      </c>
      <c r="D137" s="8">
        <f>IF(S147 = 99, C137 + SUM(N147:N147) - SUM(O147:O147) - SUM(K147:K147) - Q147,0)</f>
        <v>0</v>
      </c>
      <c r="E137" s="6" t="s">
        <v>7</v>
      </c>
      <c r="F137" s="6" t="s">
        <v>8</v>
      </c>
    </row>
    <row r="138" spans="1:6" ht="18.75" x14ac:dyDescent="0.25">
      <c r="A138" s="5">
        <v>44735</v>
      </c>
      <c r="B138" s="6" t="s">
        <v>54</v>
      </c>
      <c r="C138" s="7">
        <v>46000</v>
      </c>
      <c r="D138" s="8">
        <f>IF(S148 = 100, C138 + SUM(N148:N148) - SUM(O148:O148) - SUM(K148:K148) - Q148,0)</f>
        <v>0</v>
      </c>
      <c r="E138" s="6" t="s">
        <v>55</v>
      </c>
      <c r="F138" s="6" t="s">
        <v>35</v>
      </c>
    </row>
  </sheetData>
  <mergeCells count="115">
    <mergeCell ref="A1:F1"/>
    <mergeCell ref="A121:A128"/>
    <mergeCell ref="B121:B128"/>
    <mergeCell ref="C121:C128"/>
    <mergeCell ref="D121:D128"/>
    <mergeCell ref="E121:E128"/>
    <mergeCell ref="F121:F128"/>
    <mergeCell ref="A116:A120"/>
    <mergeCell ref="B116:B120"/>
    <mergeCell ref="C116:C120"/>
    <mergeCell ref="D116:D120"/>
    <mergeCell ref="E116:E120"/>
    <mergeCell ref="F116:F120"/>
    <mergeCell ref="A107:A115"/>
    <mergeCell ref="B107:B115"/>
    <mergeCell ref="C107:C115"/>
    <mergeCell ref="D107:D115"/>
    <mergeCell ref="E107:E115"/>
    <mergeCell ref="F107:F115"/>
    <mergeCell ref="A101:A106"/>
    <mergeCell ref="B101:B106"/>
    <mergeCell ref="C101:C106"/>
    <mergeCell ref="D101:D106"/>
    <mergeCell ref="E101:E106"/>
    <mergeCell ref="F101:F106"/>
    <mergeCell ref="A96:A100"/>
    <mergeCell ref="B96:B100"/>
    <mergeCell ref="C96:C100"/>
    <mergeCell ref="D96:D100"/>
    <mergeCell ref="E96:E100"/>
    <mergeCell ref="F96:F100"/>
    <mergeCell ref="A88:A95"/>
    <mergeCell ref="B88:B95"/>
    <mergeCell ref="C88:C95"/>
    <mergeCell ref="D88:D95"/>
    <mergeCell ref="E88:E95"/>
    <mergeCell ref="F88:F95"/>
    <mergeCell ref="A82:A87"/>
    <mergeCell ref="B82:B87"/>
    <mergeCell ref="C82:C87"/>
    <mergeCell ref="D82:D87"/>
    <mergeCell ref="E82:E87"/>
    <mergeCell ref="F82:F87"/>
    <mergeCell ref="A68:A81"/>
    <mergeCell ref="B68:B81"/>
    <mergeCell ref="C68:C81"/>
    <mergeCell ref="D68:D81"/>
    <mergeCell ref="E68:E81"/>
    <mergeCell ref="F68:F81"/>
    <mergeCell ref="A55:A67"/>
    <mergeCell ref="B55:B67"/>
    <mergeCell ref="C55:C67"/>
    <mergeCell ref="D55:D67"/>
    <mergeCell ref="E55:E67"/>
    <mergeCell ref="F55:F67"/>
    <mergeCell ref="A48:A50"/>
    <mergeCell ref="B48:B50"/>
    <mergeCell ref="C48:C50"/>
    <mergeCell ref="D48:D50"/>
    <mergeCell ref="E48:E50"/>
    <mergeCell ref="F48:F50"/>
    <mergeCell ref="A45:A47"/>
    <mergeCell ref="B45:B47"/>
    <mergeCell ref="C45:C47"/>
    <mergeCell ref="D45:D47"/>
    <mergeCell ref="E45:E47"/>
    <mergeCell ref="F45:F47"/>
    <mergeCell ref="A42:A44"/>
    <mergeCell ref="B42:B44"/>
    <mergeCell ref="C42:C44"/>
    <mergeCell ref="D42:D44"/>
    <mergeCell ref="E42:E44"/>
    <mergeCell ref="F42:F44"/>
    <mergeCell ref="A39:A41"/>
    <mergeCell ref="B39:B41"/>
    <mergeCell ref="C39:C41"/>
    <mergeCell ref="D39:D41"/>
    <mergeCell ref="E39:E41"/>
    <mergeCell ref="F39:F41"/>
    <mergeCell ref="A35:A38"/>
    <mergeCell ref="B35:B38"/>
    <mergeCell ref="C35:C38"/>
    <mergeCell ref="D35:D38"/>
    <mergeCell ref="E35:E38"/>
    <mergeCell ref="F35:F38"/>
    <mergeCell ref="A32:A34"/>
    <mergeCell ref="B32:B34"/>
    <mergeCell ref="C32:C34"/>
    <mergeCell ref="D32:D34"/>
    <mergeCell ref="E32:E34"/>
    <mergeCell ref="F32:F34"/>
    <mergeCell ref="A27:A31"/>
    <mergeCell ref="B27:B31"/>
    <mergeCell ref="C27:C31"/>
    <mergeCell ref="D27:D31"/>
    <mergeCell ref="E27:E31"/>
    <mergeCell ref="F27:F31"/>
    <mergeCell ref="A19:A26"/>
    <mergeCell ref="B19:B26"/>
    <mergeCell ref="C19:C26"/>
    <mergeCell ref="D19:D26"/>
    <mergeCell ref="E19:E26"/>
    <mergeCell ref="F19:F26"/>
    <mergeCell ref="A10:A18"/>
    <mergeCell ref="B10:B18"/>
    <mergeCell ref="C10:C18"/>
    <mergeCell ref="D10:D18"/>
    <mergeCell ref="E10:E18"/>
    <mergeCell ref="F10:F18"/>
    <mergeCell ref="A3:A7"/>
    <mergeCell ref="B3:B7"/>
    <mergeCell ref="C3:C7"/>
    <mergeCell ref="D3:D7"/>
    <mergeCell ref="E3:E7"/>
    <mergeCell ref="F3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G11" sqref="G11"/>
    </sheetView>
  </sheetViews>
  <sheetFormatPr defaultRowHeight="15" x14ac:dyDescent="0.25"/>
  <cols>
    <col min="1" max="1" width="13" customWidth="1"/>
    <col min="2" max="2" width="23.42578125" customWidth="1"/>
    <col min="3" max="3" width="22.42578125" customWidth="1"/>
    <col min="4" max="4" width="24.5703125" customWidth="1"/>
    <col min="5" max="5" width="22.5703125" hidden="1" customWidth="1"/>
    <col min="6" max="6" width="24.140625" hidden="1" customWidth="1"/>
    <col min="7" max="7" width="36.5703125" customWidth="1"/>
  </cols>
  <sheetData>
    <row r="1" spans="1:7" ht="31.5" customHeight="1" x14ac:dyDescent="0.25">
      <c r="A1" s="14" t="s">
        <v>56</v>
      </c>
      <c r="B1" s="14"/>
      <c r="C1" s="14"/>
      <c r="D1" s="14"/>
      <c r="E1" s="14"/>
      <c r="F1" s="14"/>
    </row>
    <row r="3" spans="1:7" x14ac:dyDescent="0.25">
      <c r="A3" s="10" t="s">
        <v>65</v>
      </c>
      <c r="B3" s="10" t="s">
        <v>67</v>
      </c>
      <c r="C3" s="10" t="s">
        <v>68</v>
      </c>
      <c r="D3" s="10" t="s">
        <v>69</v>
      </c>
      <c r="E3" s="10"/>
      <c r="F3" s="10"/>
      <c r="G3" s="10" t="s">
        <v>60</v>
      </c>
    </row>
    <row r="4" spans="1:7" ht="15" customHeight="1" x14ac:dyDescent="0.25">
      <c r="A4" s="2" t="s">
        <v>62</v>
      </c>
      <c r="B4" s="1">
        <v>44609</v>
      </c>
      <c r="C4" s="12" t="s">
        <v>63</v>
      </c>
      <c r="D4" s="3">
        <v>31000</v>
      </c>
      <c r="E4" s="4">
        <f>IF(T124 = 50, D4 + SUM(O124:O125) - SUM(P124:P125) - SUM(L124:L125) - R124,0)</f>
        <v>0</v>
      </c>
      <c r="F4" s="17">
        <v>235304873000</v>
      </c>
      <c r="G4" s="18" t="s">
        <v>11</v>
      </c>
    </row>
    <row r="5" spans="1:7" ht="15" customHeight="1" x14ac:dyDescent="0.25">
      <c r="A5" s="2"/>
      <c r="B5" s="1"/>
      <c r="C5" s="12"/>
      <c r="D5" s="3"/>
      <c r="E5" s="4"/>
      <c r="F5" s="17"/>
      <c r="G5" s="18"/>
    </row>
    <row r="6" spans="1:7" ht="15" customHeight="1" x14ac:dyDescent="0.25">
      <c r="A6" s="6" t="s">
        <v>64</v>
      </c>
      <c r="B6" s="5">
        <v>44620</v>
      </c>
      <c r="C6" s="13" t="s">
        <v>61</v>
      </c>
      <c r="D6" s="7">
        <v>24255</v>
      </c>
      <c r="E6" s="8">
        <f>IF(T136 = 53, D6 + SUM(O136:O136) - SUM(P136:P136) - SUM(L136:L136) - R136,0)</f>
        <v>0</v>
      </c>
      <c r="F6" s="15">
        <v>2311137530</v>
      </c>
      <c r="G6" s="16" t="s">
        <v>66</v>
      </c>
    </row>
    <row r="7" spans="1:7" ht="15" customHeight="1" x14ac:dyDescent="0.25"/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</sheetData>
  <mergeCells count="8">
    <mergeCell ref="A4:A5"/>
    <mergeCell ref="B4:B5"/>
    <mergeCell ref="C4:C5"/>
    <mergeCell ref="D4:D5"/>
    <mergeCell ref="E4:E5"/>
    <mergeCell ref="F4:F5"/>
    <mergeCell ref="G4:G5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пункт 4</vt:lpstr>
      <vt:lpstr>пункт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2022-07-22T12:19:59Z</dcterms:created>
  <dcterms:modified xsi:type="dcterms:W3CDTF">2022-07-22T12:33:11Z</dcterms:modified>
</cp:coreProperties>
</file>